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950" tabRatio="679" firstSheet="1" activeTab="1"/>
  </bookViews>
  <sheets>
    <sheet name="Catégories" sheetId="8" state="hidden" r:id="rId1"/>
    <sheet name="INSTRUCTION" sheetId="2" r:id="rId2"/>
    <sheet name="CAT1" sheetId="5" r:id="rId3"/>
    <sheet name="CAT2" sheetId="9" r:id="rId4"/>
    <sheet name="CAT3" sheetId="10" r:id="rId5"/>
    <sheet name="CAT4" sheetId="12" r:id="rId6"/>
    <sheet name="CAT5" sheetId="13" r:id="rId7"/>
    <sheet name="CAT6" sheetId="14" r:id="rId8"/>
    <sheet name="CAT7" sheetId="15" r:id="rId9"/>
    <sheet name="CAT8" sheetId="16" r:id="rId10"/>
    <sheet name="CAT9" sheetId="17" r:id="rId11"/>
    <sheet name="CAT10" sheetId="18" r:id="rId12"/>
    <sheet name="CAT11" sheetId="19" r:id="rId13"/>
    <sheet name="CAT12" sheetId="20" r:id="rId14"/>
    <sheet name="CAT13" sheetId="21" r:id="rId15"/>
    <sheet name="CAT14" sheetId="22" r:id="rId16"/>
    <sheet name="CAT15" sheetId="23" r:id="rId17"/>
    <sheet name="CAT16" sheetId="24" r:id="rId18"/>
    <sheet name="CAT17" sheetId="25" r:id="rId19"/>
    <sheet name="CAT18" sheetId="26" r:id="rId20"/>
    <sheet name="CAT19" sheetId="27" r:id="rId21"/>
    <sheet name="CAT20" sheetId="28" r:id="rId22"/>
    <sheet name="CAT21" sheetId="29" r:id="rId23"/>
    <sheet name="CAT22" sheetId="30" r:id="rId24"/>
    <sheet name="CAT23" sheetId="31" r:id="rId25"/>
    <sheet name="CAT24" sheetId="32" r:id="rId26"/>
    <sheet name="CAT25" sheetId="33" r:id="rId27"/>
    <sheet name="CAT26" sheetId="34" r:id="rId28"/>
    <sheet name="CAT27" sheetId="35" r:id="rId29"/>
    <sheet name="CAT28" sheetId="36" r:id="rId30"/>
    <sheet name="CAT29" sheetId="37" r:id="rId31"/>
    <sheet name="CAT30" sheetId="38" r:id="rId32"/>
    <sheet name="CAT31" sheetId="39" r:id="rId33"/>
    <sheet name="CAT32" sheetId="40" r:id="rId34"/>
    <sheet name="CAT33" sheetId="41" r:id="rId35"/>
    <sheet name="CAT34" sheetId="42" r:id="rId36"/>
    <sheet name="CAT35" sheetId="43" r:id="rId37"/>
    <sheet name="CAT36" sheetId="44" r:id="rId38"/>
    <sheet name="CAT37" sheetId="45" r:id="rId39"/>
    <sheet name="CAT38" sheetId="46" r:id="rId40"/>
    <sheet name="CAT39" sheetId="47" r:id="rId41"/>
    <sheet name="CAT40" sheetId="48" r:id="rId42"/>
    <sheet name="CAT41" sheetId="49" r:id="rId43"/>
    <sheet name="CAT42" sheetId="50" r:id="rId44"/>
    <sheet name="CAT43" sheetId="51" r:id="rId45"/>
    <sheet name="CAT44" sheetId="52" r:id="rId46"/>
    <sheet name="CAT45" sheetId="53" r:id="rId47"/>
    <sheet name="CAT46" sheetId="54" r:id="rId48"/>
    <sheet name="CAT47" sheetId="55" r:id="rId49"/>
    <sheet name="CAT48" sheetId="56" r:id="rId50"/>
  </sheets>
  <calcPr calcId="162913"/>
</workbook>
</file>

<file path=xl/calcChain.xml><?xml version="1.0" encoding="utf-8"?>
<calcChain xmlns="http://schemas.openxmlformats.org/spreadsheetml/2006/main">
  <c r="A15" i="56" l="1"/>
  <c r="A15" i="55"/>
  <c r="A15" i="54"/>
  <c r="A15" i="53"/>
  <c r="A15" i="52"/>
  <c r="A15" i="51"/>
  <c r="A15" i="50"/>
  <c r="A15" i="49"/>
  <c r="A15" i="48"/>
  <c r="A15" i="47"/>
  <c r="A15" i="46"/>
  <c r="A15" i="45"/>
  <c r="A15" i="44"/>
  <c r="A15" i="43"/>
  <c r="A15" i="42"/>
  <c r="A15" i="41"/>
  <c r="A15" i="40"/>
  <c r="A15" i="39"/>
  <c r="A15" i="38"/>
  <c r="A15" i="37"/>
  <c r="A15" i="36"/>
  <c r="A15" i="35"/>
  <c r="A15" i="34"/>
  <c r="A15" i="33"/>
  <c r="A15" i="32"/>
  <c r="A15" i="31"/>
  <c r="A15" i="30"/>
  <c r="A15" i="29"/>
  <c r="A15" i="28"/>
  <c r="A15" i="27"/>
  <c r="A15" i="26"/>
  <c r="A15" i="25"/>
  <c r="A15" i="24"/>
  <c r="A15" i="23"/>
  <c r="A15" i="22"/>
  <c r="A15" i="21"/>
  <c r="A15" i="20"/>
  <c r="A15" i="19"/>
  <c r="A15" i="18"/>
  <c r="A15" i="17"/>
  <c r="A15" i="16"/>
  <c r="A15" i="15"/>
  <c r="A15" i="14"/>
  <c r="A15" i="13"/>
  <c r="A15" i="12"/>
  <c r="A15" i="10"/>
  <c r="A15" i="9"/>
  <c r="A15" i="5"/>
  <c r="A15" i="2"/>
  <c r="A35" i="2" l="1"/>
  <c r="A62" i="2"/>
  <c r="A61" i="2"/>
  <c r="A60" i="2"/>
  <c r="A59" i="2"/>
  <c r="A58" i="2"/>
  <c r="A57" i="2"/>
  <c r="A56" i="2"/>
  <c r="A55" i="2"/>
  <c r="A54" i="2"/>
  <c r="A53" i="2"/>
  <c r="A52" i="2"/>
  <c r="A51" i="2"/>
  <c r="A50" i="2"/>
  <c r="A49" i="2"/>
  <c r="A48" i="2"/>
  <c r="A47" i="2"/>
  <c r="A46" i="2"/>
  <c r="A45" i="2"/>
  <c r="A44" i="2"/>
  <c r="A43" i="2"/>
  <c r="A42" i="2"/>
  <c r="A41" i="2"/>
  <c r="A40" i="2"/>
  <c r="A39" i="2"/>
  <c r="A38" i="2"/>
  <c r="A37" i="2"/>
  <c r="A36" i="2"/>
  <c r="A34" i="2"/>
  <c r="A33" i="2"/>
  <c r="A32" i="2"/>
  <c r="A31" i="2"/>
  <c r="A30" i="2"/>
  <c r="A29" i="2"/>
  <c r="A26" i="2"/>
  <c r="A28" i="2"/>
  <c r="A27" i="2"/>
  <c r="A25" i="2"/>
  <c r="A24" i="2"/>
  <c r="A23" i="2"/>
  <c r="A22" i="2"/>
  <c r="A21" i="2"/>
  <c r="A20" i="2"/>
  <c r="A19" i="2"/>
  <c r="A18" i="2"/>
  <c r="A17" i="2"/>
  <c r="A16"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15" i="2"/>
  <c r="B3" i="5"/>
  <c r="A4" i="5" s="1"/>
  <c r="B3" i="56"/>
  <c r="A4" i="56" s="1"/>
  <c r="B3" i="55"/>
  <c r="A4" i="55" s="1"/>
  <c r="B3" i="54"/>
  <c r="A4" i="54" s="1"/>
  <c r="B3" i="53"/>
  <c r="A4" i="53" s="1"/>
  <c r="B3" i="52"/>
  <c r="A4" i="52" s="1"/>
  <c r="B3" i="51"/>
  <c r="A4" i="51" s="1"/>
  <c r="B3" i="50"/>
  <c r="A4" i="50" s="1"/>
  <c r="B3" i="49"/>
  <c r="A4" i="49" s="1"/>
  <c r="B3" i="48"/>
  <c r="A4" i="48" s="1"/>
  <c r="B3" i="47"/>
  <c r="A4" i="47" s="1"/>
  <c r="B3" i="46"/>
  <c r="A4" i="46" s="1"/>
  <c r="B3" i="45"/>
  <c r="A4" i="45" s="1"/>
  <c r="B3" i="44"/>
  <c r="A4" i="44" s="1"/>
  <c r="B3" i="43"/>
  <c r="A4" i="43" s="1"/>
  <c r="B3" i="42"/>
  <c r="A4" i="42" s="1"/>
  <c r="B3" i="41"/>
  <c r="A4" i="41" s="1"/>
  <c r="B3" i="40"/>
  <c r="A4" i="40" s="1"/>
  <c r="B3" i="39"/>
  <c r="A4" i="39" s="1"/>
  <c r="B3" i="38"/>
  <c r="A4" i="38" s="1"/>
  <c r="B3" i="37"/>
  <c r="A4" i="37" s="1"/>
  <c r="B3" i="36"/>
  <c r="A4" i="36" s="1"/>
  <c r="B3" i="35"/>
  <c r="A4" i="35" s="1"/>
  <c r="B3" i="34"/>
  <c r="A4" i="34" s="1"/>
  <c r="B3" i="33"/>
  <c r="A4" i="33" s="1"/>
  <c r="B3" i="32"/>
  <c r="A4" i="32" s="1"/>
  <c r="B3" i="31"/>
  <c r="A4" i="31" s="1"/>
  <c r="B3" i="30"/>
  <c r="A4" i="30" s="1"/>
  <c r="B3" i="29"/>
  <c r="A4" i="29" s="1"/>
  <c r="B3" i="28"/>
  <c r="A4" i="28" s="1"/>
  <c r="B3" i="27"/>
  <c r="A4" i="27" s="1"/>
  <c r="B3" i="26"/>
  <c r="A4" i="26" s="1"/>
  <c r="B3" i="24"/>
  <c r="A4" i="24" s="1"/>
  <c r="B3" i="23"/>
  <c r="A4" i="23" s="1"/>
  <c r="B3" i="22"/>
  <c r="A4" i="22" s="1"/>
  <c r="B3" i="21"/>
  <c r="B3" i="20"/>
  <c r="B3" i="19"/>
  <c r="B3" i="18"/>
  <c r="B3" i="17"/>
  <c r="B3" i="16"/>
  <c r="B3" i="15"/>
  <c r="B3" i="14"/>
  <c r="B3" i="13"/>
  <c r="B3" i="12"/>
  <c r="B3" i="10"/>
  <c r="B3" i="9"/>
  <c r="B3" i="25"/>
  <c r="A4" i="25" s="1"/>
  <c r="A4" i="21" l="1"/>
  <c r="A4" i="20"/>
  <c r="A4" i="19" l="1"/>
  <c r="A4" i="18"/>
  <c r="A4" i="17"/>
  <c r="A4" i="16"/>
  <c r="A4" i="15"/>
  <c r="A4" i="14"/>
  <c r="A4" i="13"/>
  <c r="A4" i="12"/>
  <c r="A4" i="10"/>
  <c r="A4" i="9"/>
</calcChain>
</file>

<file path=xl/sharedStrings.xml><?xml version="1.0" encoding="utf-8"?>
<sst xmlns="http://schemas.openxmlformats.org/spreadsheetml/2006/main" count="396" uniqueCount="70">
  <si>
    <t xml:space="preserve">Indiquer le nom de votre entreprise : </t>
  </si>
  <si>
    <t xml:space="preserve">Capacité technique et professionnelle </t>
  </si>
  <si>
    <t>Instructions</t>
  </si>
  <si>
    <t xml:space="preserve">Indiquer ici le nom de votre entreprise : </t>
  </si>
  <si>
    <r>
      <t xml:space="preserve">Une liste non exhaustive des contrats ayant un rapport direct avec l’objet de cette catégorie du SAD ;
</t>
    </r>
    <r>
      <rPr>
        <b/>
        <sz val="12"/>
        <color theme="1"/>
        <rFont val="Calibri"/>
        <family val="2"/>
        <scheme val="minor"/>
      </rPr>
      <t>Ou</t>
    </r>
    <r>
      <rPr>
        <sz val="12"/>
        <color theme="1"/>
        <rFont val="Calibri"/>
        <family val="2"/>
        <scheme val="minor"/>
      </rPr>
      <t xml:space="preserve">
Une liste non exhaustive de références pouvant attester des capacités techniques du candidat qui pourra être le catalogue des références en lien avec l'objet de cette catégorie du SAD.</t>
    </r>
  </si>
  <si>
    <t>Une liste non exhaustive des moyens techniques et humains (nombre de personnels, de chaînes de production, capacité journalière de production d’une référence…) qu’il mettra en œuvre dans le cadre de l’exécution des marchés spécifiques (le candidat peut s’appuyer sur ses moyens propres ou ceux de ses partenaires dans le cadre d’un groupement d’entreprises ou d’un partenariat si le candidat est un simple revendeur) ;</t>
  </si>
  <si>
    <t xml:space="preserve">SYSTEME D’ACQUISITION DYNAMIQUE (SAD)
N°    DAF_2024_000865 /PFAF-S/ACH/EBME du 4 juin 2024
Maintenance des équipements multimarques d'imagerie médicale, de médecine nucléaire, d'endoscopie et d'échographie dédiés à la médecine humaine et vétérinaire au profit du SSA et prestations associées
</t>
  </si>
  <si>
    <t>n° catégorie</t>
  </si>
  <si>
    <t>Libellé catégorie</t>
  </si>
  <si>
    <t>CQE réglementaires</t>
  </si>
  <si>
    <t>équipements de la marque AESCULAP</t>
  </si>
  <si>
    <t>équipements de la marque AGFA</t>
  </si>
  <si>
    <t>équipements de la marque AIRCRAFT MEDICAL</t>
  </si>
  <si>
    <t>équipements de la marque ARTHREX</t>
  </si>
  <si>
    <t>équipements de la marque ASAP</t>
  </si>
  <si>
    <t>équipements de la marque ATYS MEDICAL</t>
  </si>
  <si>
    <t>équipements de la marque BK MEDICAL</t>
  </si>
  <si>
    <t>équipements de la marque CANON</t>
  </si>
  <si>
    <t>équipements de la marque CARESTREAM</t>
  </si>
  <si>
    <t>équipements de la marque CRIMO</t>
  </si>
  <si>
    <t>équipements de la marque CLARIUS</t>
  </si>
  <si>
    <t>équipements de la marque COMEG</t>
  </si>
  <si>
    <t>équipements de la marque DYATEK</t>
  </si>
  <si>
    <t>équipements de la marque DYONICS</t>
  </si>
  <si>
    <t>équipements de la marque ESAOTE</t>
  </si>
  <si>
    <t>équipements de la marque FUJIFILM</t>
  </si>
  <si>
    <t>équipements de la marque FUJIFILM SONOSITE</t>
  </si>
  <si>
    <t>équipements de la marque FUJINON</t>
  </si>
  <si>
    <t>équipements de la marque GE</t>
  </si>
  <si>
    <t>équipements de la marque GER</t>
  </si>
  <si>
    <t>équipements de la marque GIERTH</t>
  </si>
  <si>
    <t>équipements de la marque HITACHI</t>
  </si>
  <si>
    <t>équipements de la marque HOLOGIC</t>
  </si>
  <si>
    <t>équipements de la marque INTUITIVE SURGICAL</t>
  </si>
  <si>
    <t>équipements de la marque KODAK</t>
  </si>
  <si>
    <t>équipements de la marque KONICA MINOLTA</t>
  </si>
  <si>
    <t>équipements de la marque MEDICARE</t>
  </si>
  <si>
    <t>équipements de la marque MINDRAY</t>
  </si>
  <si>
    <t>équipements de la marque OLYMPUS</t>
  </si>
  <si>
    <t>équipements de la marque PENTAX</t>
  </si>
  <si>
    <t>équipements de la marque PETEL</t>
  </si>
  <si>
    <t>équipements de la marque PHILIPS</t>
  </si>
  <si>
    <t>équipements de la marque PRIMAX</t>
  </si>
  <si>
    <t>équipements de la marque SCHOLLY</t>
  </si>
  <si>
    <t>équipements de la marque SEDECAL</t>
  </si>
  <si>
    <t>équipements de la marque SIEMENS</t>
  </si>
  <si>
    <t>équipements de la marque SONOSCANNER</t>
  </si>
  <si>
    <t>équipements de la marque SONOSCAPE</t>
  </si>
  <si>
    <t>équipements de la marque STEPHANIX</t>
  </si>
  <si>
    <t>équipements de la marque STORZ</t>
  </si>
  <si>
    <t>équipements de la marque STRYKER</t>
  </si>
  <si>
    <t>équipements de la marque SUPERSONIC IMAGINE</t>
  </si>
  <si>
    <t>équipements de la marque THALES</t>
  </si>
  <si>
    <t>équipements de la marque TOSHIBA</t>
  </si>
  <si>
    <t>équipements de la marque VERATHON MEDICAL</t>
  </si>
  <si>
    <t>équipements de la marque WOLF</t>
  </si>
  <si>
    <t>équipements de la marque ZIEHM</t>
  </si>
  <si>
    <t>Candidature à la catégorie du SAD</t>
  </si>
  <si>
    <t xml:space="preserve">Attention : </t>
  </si>
  <si>
    <r>
      <t xml:space="preserve">- Seules les cellules </t>
    </r>
    <r>
      <rPr>
        <b/>
        <sz val="24"/>
        <color rgb="FF92D050"/>
        <rFont val="Tahoma"/>
        <family val="2"/>
      </rPr>
      <t>vertes</t>
    </r>
    <r>
      <rPr>
        <sz val="24"/>
        <rFont val="Tahoma"/>
        <family val="2"/>
      </rPr>
      <t xml:space="preserve"> doivent être renseignées par le candidat</t>
    </r>
  </si>
  <si>
    <r>
      <t xml:space="preserve">- Toutes les cellules </t>
    </r>
    <r>
      <rPr>
        <b/>
        <sz val="24"/>
        <color rgb="FF92D050"/>
        <rFont val="Tahoma"/>
        <family val="2"/>
      </rPr>
      <t>vertes</t>
    </r>
    <r>
      <rPr>
        <sz val="24"/>
        <rFont val="Tahoma"/>
        <family val="2"/>
      </rPr>
      <t xml:space="preserve"> de chaque onglet sont à compléter, sous peine de rejet de la candidature</t>
    </r>
  </si>
  <si>
    <t xml:space="preserve">Réponse du candidat </t>
  </si>
  <si>
    <t>- Ne pas supprimer les onglets du présent fichier, ne pas effacer de données</t>
  </si>
  <si>
    <t>Aide à la navigation dans les onglets</t>
  </si>
  <si>
    <t>libellé de la catégorie du SAD</t>
  </si>
  <si>
    <t>Catégories</t>
  </si>
  <si>
    <t>Autorisation(s) à effectuer les prestations tout en maintenant la garantie initiale et la garantie conceptuelle des équipements</t>
  </si>
  <si>
    <t>Autorisation(s) à effectuer les prestations tout en maintenant la garantie initiale et la garantie conceptuelle des équipements, accréditations obtenues pour les CQE</t>
  </si>
  <si>
    <t>Autorisation(s) obtenues pour effectuer les prestations tout en maintenant la garantie initiale et la garantie conceptuelle des équipements</t>
  </si>
  <si>
    <t>Une liste non exhaustive des moyens techniques et humains (nombre de personnels dédiés, qualifications, moyens de contrôle) qu’il mettra en œuvre dans le cadre de l’exécution des marchés spécifiques (le candidat peut s’appuyer sur ses moyens propres ou ceux de ses partenaires dans le cadre d’un groupement d’entreprises ou d’un partenariat si le candidat est un simple revendeur)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</si>
</sst>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_ ;\-#,##0\ "/>
  </numFmts>
  <fonts count="25" x14ac:knownFonts="1">
    <font>
      <sz val="11"/>
      <color theme="1"/>
      <name val="Calibri"/>
      <family val="2"/>
      <scheme val="minor"/>
    </font>
    <font>
      <sz val="12"/>
      <color theme="1"/>
      <name val="Calibri"/>
      <family val="2"/>
      <scheme val="minor"/>
    </font>
    <font>
      <b/>
      <u/>
      <sz val="12"/>
      <color theme="1"/>
      <name val="Calibri"/>
      <family val="2"/>
      <scheme val="minor"/>
    </font>
    <font>
      <b/>
      <u/>
      <sz val="18"/>
      <color theme="1"/>
      <name val="Calibri"/>
      <family val="2"/>
      <scheme val="minor"/>
    </font>
    <font>
      <sz val="10"/>
      <name val="Arial"/>
      <family val="2"/>
    </font>
    <font>
      <sz val="9"/>
      <name val="Tahoma"/>
      <family val="2"/>
    </font>
    <font>
      <sz val="18"/>
      <color theme="1"/>
      <name val="Calibri"/>
      <family val="2"/>
      <scheme val="minor"/>
    </font>
    <font>
      <b/>
      <sz val="14"/>
      <color rgb="FFFF0000"/>
      <name val="Calibri"/>
      <family val="2"/>
      <scheme val="minor"/>
    </font>
    <font>
      <b/>
      <u/>
      <sz val="28"/>
      <name val="Calibri"/>
      <family val="2"/>
      <scheme val="minor"/>
    </font>
    <font>
      <b/>
      <sz val="12"/>
      <color theme="1"/>
      <name val="Calibri"/>
      <family val="2"/>
      <scheme val="minor"/>
    </font>
    <font>
      <b/>
      <sz val="24"/>
      <color rgb="FFFF0000"/>
      <name val="Calibri"/>
      <family val="2"/>
      <scheme val="minor"/>
    </font>
    <font>
      <b/>
      <u/>
      <sz val="26"/>
      <color rgb="FFFF0000"/>
      <name val="Tahoma"/>
      <family val="2"/>
    </font>
    <font>
      <sz val="11"/>
      <name val="Calibri"/>
      <family val="2"/>
      <scheme val="minor"/>
    </font>
    <font>
      <b/>
      <u/>
      <sz val="18"/>
      <name val="Calibri"/>
      <family val="2"/>
      <scheme val="minor"/>
    </font>
    <font>
      <b/>
      <sz val="18"/>
      <name val="Calibri"/>
      <family val="2"/>
      <scheme val="minor"/>
    </font>
    <font>
      <b/>
      <u/>
      <sz val="18"/>
      <color theme="4" tint="-0.249977111117893"/>
      <name val="Calibri"/>
      <family val="2"/>
      <scheme val="minor"/>
    </font>
    <font>
      <b/>
      <sz val="24"/>
      <name val="Calibri"/>
      <family val="2"/>
      <scheme val="minor"/>
    </font>
    <font>
      <sz val="11"/>
      <color theme="1"/>
      <name val="Calibri"/>
      <family val="2"/>
      <scheme val="minor"/>
    </font>
    <font>
      <sz val="24"/>
      <name val="Tahoma"/>
      <family val="2"/>
    </font>
    <font>
      <b/>
      <sz val="24"/>
      <color rgb="FF92D050"/>
      <name val="Tahoma"/>
      <family val="2"/>
    </font>
    <font>
      <b/>
      <u/>
      <sz val="24"/>
      <color rgb="FFFF0000"/>
      <name val="Tahoma"/>
      <family val="2"/>
    </font>
    <font>
      <u/>
      <sz val="11"/>
      <color theme="10"/>
      <name val="Calibri"/>
      <family val="2"/>
      <scheme val="minor"/>
    </font>
    <font>
      <u/>
      <sz val="18"/>
      <color theme="10"/>
      <name val="Calibri"/>
      <family val="2"/>
      <scheme val="minor"/>
    </font>
    <font>
      <b/>
      <sz val="18"/>
      <color theme="1"/>
      <name val="Calibri"/>
      <family val="2"/>
      <scheme val="minor"/>
    </font>
    <font>
      <b/>
      <u/>
      <sz val="26"/>
      <name val="Tahoma"/>
      <family val="2"/>
    </font>
  </fonts>
  <fills count="3">
    <fill>
      <patternFill patternType="none"/>
    </fill>
    <fill>
      <patternFill patternType="gray125"/>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4" fillId="0" borderId="0"/>
    <xf numFmtId="43" fontId="17" fillId="0" borderId="0" applyFont="0" applyFill="0" applyBorder="0" applyAlignment="0" applyProtection="0"/>
    <xf numFmtId="0" fontId="21" fillId="0" borderId="0" applyNumberFormat="0" applyFill="0" applyBorder="0" applyAlignment="0" applyProtection="0"/>
  </cellStyleXfs>
  <cellXfs count="50">
    <xf numFmtId="0" fontId="0" fillId="0" borderId="0" xfId="0"/>
    <xf numFmtId="0" fontId="1" fillId="0" borderId="0" xfId="0" applyFont="1" applyAlignment="1">
      <alignment horizontal="center" vertical="center"/>
    </xf>
    <xf numFmtId="0" fontId="2" fillId="0" borderId="0" xfId="0" applyFont="1" applyAlignment="1">
      <alignment horizontal="left" vertical="center" wrapText="1"/>
    </xf>
    <xf numFmtId="0" fontId="1" fillId="0" borderId="0" xfId="0" applyFont="1" applyAlignment="1">
      <alignment wrapText="1"/>
    </xf>
    <xf numFmtId="0" fontId="1" fillId="0" borderId="0" xfId="0" applyFont="1"/>
    <xf numFmtId="0" fontId="1" fillId="0" borderId="1" xfId="0" quotePrefix="1" applyFont="1" applyBorder="1" applyAlignment="1">
      <alignment vertical="center" wrapText="1"/>
    </xf>
    <xf numFmtId="0" fontId="3" fillId="0" borderId="0" xfId="0" applyFont="1" applyAlignment="1">
      <alignment horizontal="left" vertical="center" wrapText="1"/>
    </xf>
    <xf numFmtId="0" fontId="0" fillId="0" borderId="0" xfId="0" applyBorder="1"/>
    <xf numFmtId="0" fontId="5" fillId="0" borderId="0" xfId="1" applyFont="1" applyBorder="1" applyAlignment="1">
      <alignment vertical="center"/>
    </xf>
    <xf numFmtId="0" fontId="5" fillId="0" borderId="0" xfId="1" quotePrefix="1" applyFont="1" applyBorder="1" applyAlignment="1">
      <alignment vertical="center"/>
    </xf>
    <xf numFmtId="0" fontId="6" fillId="0" borderId="0" xfId="0" applyFont="1"/>
    <xf numFmtId="0" fontId="7" fillId="0" borderId="0" xfId="0" applyFont="1" applyAlignment="1">
      <alignment horizontal="center" vertical="center" wrapText="1"/>
    </xf>
    <xf numFmtId="0" fontId="10" fillId="0" borderId="0" xfId="0" applyFont="1" applyBorder="1" applyAlignment="1">
      <alignment horizontal="center" vertical="center"/>
    </xf>
    <xf numFmtId="0" fontId="11" fillId="0" borderId="0" xfId="1"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1" xfId="0" applyFill="1" applyBorder="1" applyAlignment="1">
      <alignment vertical="center"/>
    </xf>
    <xf numFmtId="0" fontId="15" fillId="0" borderId="7" xfId="2" applyNumberFormat="1" applyFont="1" applyBorder="1" applyAlignment="1">
      <alignment horizontal="center" vertical="center" wrapText="1"/>
    </xf>
    <xf numFmtId="0" fontId="13" fillId="0" borderId="6" xfId="0" applyFont="1" applyBorder="1" applyAlignment="1">
      <alignment horizontal="center" vertical="center" wrapText="1"/>
    </xf>
    <xf numFmtId="0" fontId="5" fillId="2" borderId="2" xfId="1" applyFont="1" applyFill="1" applyBorder="1" applyAlignment="1">
      <alignment vertical="center"/>
    </xf>
    <xf numFmtId="0" fontId="18" fillId="0" borderId="12" xfId="1" quotePrefix="1" applyFont="1" applyBorder="1" applyAlignment="1">
      <alignment vertical="center"/>
    </xf>
    <xf numFmtId="0" fontId="18" fillId="0" borderId="3" xfId="1" quotePrefix="1" applyFont="1" applyBorder="1" applyAlignment="1">
      <alignment vertical="center"/>
    </xf>
    <xf numFmtId="0" fontId="18" fillId="0" borderId="14" xfId="1" quotePrefix="1" applyFont="1" applyBorder="1" applyAlignment="1">
      <alignment vertical="center" wrapText="1"/>
    </xf>
    <xf numFmtId="0" fontId="0" fillId="2" borderId="2" xfId="0" applyFill="1" applyBorder="1" applyAlignment="1">
      <alignment wrapText="1"/>
    </xf>
    <xf numFmtId="0" fontId="1" fillId="2" borderId="1"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0" fillId="0" borderId="0" xfId="0" applyFill="1"/>
    <xf numFmtId="0" fontId="21" fillId="0" borderId="0" xfId="3"/>
    <xf numFmtId="0" fontId="22" fillId="0" borderId="0" xfId="3" applyFont="1" applyAlignment="1">
      <alignment horizontal="center"/>
    </xf>
    <xf numFmtId="0" fontId="23" fillId="0" borderId="0" xfId="0" applyFont="1" applyAlignment="1">
      <alignment horizontal="center"/>
    </xf>
    <xf numFmtId="0" fontId="23" fillId="0" borderId="0" xfId="0" applyFont="1" applyAlignment="1">
      <alignment horizontal="left"/>
    </xf>
    <xf numFmtId="0" fontId="24" fillId="0" borderId="0" xfId="1" applyFont="1" applyBorder="1" applyAlignment="1">
      <alignment horizontal="center" vertical="center"/>
    </xf>
    <xf numFmtId="0" fontId="21" fillId="0" borderId="0" xfId="3" applyAlignment="1">
      <alignment horizontal="center"/>
    </xf>
    <xf numFmtId="0" fontId="8" fillId="0" borderId="0" xfId="0" applyFont="1" applyAlignment="1">
      <alignment horizontal="center" vertical="center" wrapText="1"/>
    </xf>
    <xf numFmtId="0" fontId="12"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20" fillId="0" borderId="10" xfId="1" applyFont="1" applyBorder="1" applyAlignment="1">
      <alignment horizontal="center" vertical="center"/>
    </xf>
    <xf numFmtId="0" fontId="20" fillId="0" borderId="11" xfId="1" applyFont="1" applyBorder="1" applyAlignment="1">
      <alignment horizontal="center" vertical="center"/>
    </xf>
    <xf numFmtId="0" fontId="20" fillId="0" borderId="4" xfId="1" applyFont="1" applyBorder="1" applyAlignment="1">
      <alignment horizontal="center" vertical="center"/>
    </xf>
    <xf numFmtId="0" fontId="20" fillId="0" borderId="0" xfId="1" applyFont="1" applyBorder="1" applyAlignment="1">
      <alignment horizontal="center" vertical="center"/>
    </xf>
    <xf numFmtId="0" fontId="20" fillId="0" borderId="13" xfId="1" applyFont="1" applyBorder="1" applyAlignment="1">
      <alignment horizontal="center" vertical="center"/>
    </xf>
    <xf numFmtId="0" fontId="20" fillId="0" borderId="5" xfId="1" applyFont="1" applyBorder="1" applyAlignment="1">
      <alignment horizontal="center" vertical="center"/>
    </xf>
    <xf numFmtId="164" fontId="14" fillId="0" borderId="8" xfId="2" applyNumberFormat="1" applyFont="1" applyBorder="1" applyAlignment="1">
      <alignment horizontal="center" vertical="center" wrapText="1"/>
    </xf>
    <xf numFmtId="164" fontId="15" fillId="0" borderId="9" xfId="2" applyNumberFormat="1" applyFont="1" applyBorder="1" applyAlignment="1">
      <alignment horizontal="center" vertical="center" wrapText="1"/>
    </xf>
    <xf numFmtId="164" fontId="14" fillId="0" borderId="8" xfId="2" applyNumberFormat="1" applyFont="1" applyFill="1" applyBorder="1" applyAlignment="1">
      <alignment horizontal="center" vertical="center" wrapText="1"/>
    </xf>
    <xf numFmtId="164" fontId="15" fillId="0" borderId="9" xfId="2" applyNumberFormat="1" applyFont="1" applyFill="1" applyBorder="1" applyAlignment="1">
      <alignment horizontal="center" vertical="center" wrapText="1"/>
    </xf>
  </cellXfs>
  <cellStyles count="4">
    <cellStyle name="Lien hypertexte" xfId="3" builtinId="8"/>
    <cellStyle name="Milliers" xfId="2" builtinId="3"/>
    <cellStyle name="Normal" xfId="0" builtinId="0"/>
    <cellStyle name="Normal_MAINTENANCE SYNTHESE ASCENSEUR 070911"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workbookViewId="0">
      <selection activeCell="E18" sqref="E18"/>
    </sheetView>
  </sheetViews>
  <sheetFormatPr baseColWidth="10" defaultRowHeight="15" x14ac:dyDescent="0.25"/>
  <cols>
    <col min="1" max="1" width="10.28515625" style="14" bestFit="1" customWidth="1"/>
    <col min="2" max="2" width="45.5703125" style="15" bestFit="1" customWidth="1"/>
  </cols>
  <sheetData>
    <row r="1" spans="1:2" ht="30" x14ac:dyDescent="0.25">
      <c r="A1" s="16" t="s">
        <v>7</v>
      </c>
      <c r="B1" s="16" t="s">
        <v>8</v>
      </c>
    </row>
    <row r="2" spans="1:2" x14ac:dyDescent="0.25">
      <c r="A2" s="17">
        <v>1</v>
      </c>
      <c r="B2" s="18" t="s">
        <v>10</v>
      </c>
    </row>
    <row r="3" spans="1:2" x14ac:dyDescent="0.25">
      <c r="A3" s="17">
        <v>2</v>
      </c>
      <c r="B3" s="18" t="s">
        <v>11</v>
      </c>
    </row>
    <row r="4" spans="1:2" x14ac:dyDescent="0.25">
      <c r="A4" s="17">
        <v>3</v>
      </c>
      <c r="B4" s="18" t="s">
        <v>12</v>
      </c>
    </row>
    <row r="5" spans="1:2" x14ac:dyDescent="0.25">
      <c r="A5" s="17">
        <v>4</v>
      </c>
      <c r="B5" s="18" t="s">
        <v>13</v>
      </c>
    </row>
    <row r="6" spans="1:2" x14ac:dyDescent="0.25">
      <c r="A6" s="17">
        <v>5</v>
      </c>
      <c r="B6" s="18" t="s">
        <v>14</v>
      </c>
    </row>
    <row r="7" spans="1:2" x14ac:dyDescent="0.25">
      <c r="A7" s="17">
        <v>6</v>
      </c>
      <c r="B7" s="18" t="s">
        <v>15</v>
      </c>
    </row>
    <row r="8" spans="1:2" x14ac:dyDescent="0.25">
      <c r="A8" s="17">
        <v>7</v>
      </c>
      <c r="B8" s="18" t="s">
        <v>16</v>
      </c>
    </row>
    <row r="9" spans="1:2" x14ac:dyDescent="0.25">
      <c r="A9" s="17">
        <v>8</v>
      </c>
      <c r="B9" s="18" t="s">
        <v>17</v>
      </c>
    </row>
    <row r="10" spans="1:2" x14ac:dyDescent="0.25">
      <c r="A10" s="17">
        <v>9</v>
      </c>
      <c r="B10" s="18" t="s">
        <v>18</v>
      </c>
    </row>
    <row r="11" spans="1:2" x14ac:dyDescent="0.25">
      <c r="A11" s="17">
        <v>10</v>
      </c>
      <c r="B11" s="18" t="s">
        <v>19</v>
      </c>
    </row>
    <row r="12" spans="1:2" x14ac:dyDescent="0.25">
      <c r="A12" s="17">
        <v>11</v>
      </c>
      <c r="B12" s="18" t="s">
        <v>20</v>
      </c>
    </row>
    <row r="13" spans="1:2" x14ac:dyDescent="0.25">
      <c r="A13" s="17">
        <v>12</v>
      </c>
      <c r="B13" s="18" t="s">
        <v>21</v>
      </c>
    </row>
    <row r="14" spans="1:2" x14ac:dyDescent="0.25">
      <c r="A14" s="17">
        <v>13</v>
      </c>
      <c r="B14" s="18" t="s">
        <v>22</v>
      </c>
    </row>
    <row r="15" spans="1:2" x14ac:dyDescent="0.25">
      <c r="A15" s="17">
        <v>14</v>
      </c>
      <c r="B15" s="18" t="s">
        <v>23</v>
      </c>
    </row>
    <row r="16" spans="1:2" x14ac:dyDescent="0.25">
      <c r="A16" s="17">
        <v>15</v>
      </c>
      <c r="B16" s="18" t="s">
        <v>24</v>
      </c>
    </row>
    <row r="17" spans="1:2" x14ac:dyDescent="0.25">
      <c r="A17" s="17">
        <v>16</v>
      </c>
      <c r="B17" s="18" t="s">
        <v>25</v>
      </c>
    </row>
    <row r="18" spans="1:2" x14ac:dyDescent="0.25">
      <c r="A18" s="17">
        <v>17</v>
      </c>
      <c r="B18" s="18" t="s">
        <v>26</v>
      </c>
    </row>
    <row r="19" spans="1:2" x14ac:dyDescent="0.25">
      <c r="A19" s="17">
        <v>18</v>
      </c>
      <c r="B19" s="18" t="s">
        <v>27</v>
      </c>
    </row>
    <row r="20" spans="1:2" x14ac:dyDescent="0.25">
      <c r="A20" s="17">
        <v>19</v>
      </c>
      <c r="B20" s="18" t="s">
        <v>28</v>
      </c>
    </row>
    <row r="21" spans="1:2" x14ac:dyDescent="0.25">
      <c r="A21" s="17">
        <v>20</v>
      </c>
      <c r="B21" s="18" t="s">
        <v>29</v>
      </c>
    </row>
    <row r="22" spans="1:2" x14ac:dyDescent="0.25">
      <c r="A22" s="17">
        <v>21</v>
      </c>
      <c r="B22" s="18" t="s">
        <v>30</v>
      </c>
    </row>
    <row r="23" spans="1:2" x14ac:dyDescent="0.25">
      <c r="A23" s="17">
        <v>22</v>
      </c>
      <c r="B23" s="18" t="s">
        <v>31</v>
      </c>
    </row>
    <row r="24" spans="1:2" x14ac:dyDescent="0.25">
      <c r="A24" s="17">
        <v>23</v>
      </c>
      <c r="B24" s="18" t="s">
        <v>32</v>
      </c>
    </row>
    <row r="25" spans="1:2" x14ac:dyDescent="0.25">
      <c r="A25" s="17">
        <v>24</v>
      </c>
      <c r="B25" s="18" t="s">
        <v>33</v>
      </c>
    </row>
    <row r="26" spans="1:2" x14ac:dyDescent="0.25">
      <c r="A26" s="17">
        <v>25</v>
      </c>
      <c r="B26" s="18" t="s">
        <v>34</v>
      </c>
    </row>
    <row r="27" spans="1:2" x14ac:dyDescent="0.25">
      <c r="A27" s="17">
        <v>26</v>
      </c>
      <c r="B27" s="18" t="s">
        <v>35</v>
      </c>
    </row>
    <row r="28" spans="1:2" x14ac:dyDescent="0.25">
      <c r="A28" s="17">
        <v>27</v>
      </c>
      <c r="B28" s="18" t="s">
        <v>36</v>
      </c>
    </row>
    <row r="29" spans="1:2" x14ac:dyDescent="0.25">
      <c r="A29" s="17">
        <v>28</v>
      </c>
      <c r="B29" s="18" t="s">
        <v>37</v>
      </c>
    </row>
    <row r="30" spans="1:2" x14ac:dyDescent="0.25">
      <c r="A30" s="17">
        <v>29</v>
      </c>
      <c r="B30" s="18" t="s">
        <v>38</v>
      </c>
    </row>
    <row r="31" spans="1:2" x14ac:dyDescent="0.25">
      <c r="A31" s="17">
        <v>30</v>
      </c>
      <c r="B31" s="18" t="s">
        <v>39</v>
      </c>
    </row>
    <row r="32" spans="1:2" x14ac:dyDescent="0.25">
      <c r="A32" s="17">
        <v>31</v>
      </c>
      <c r="B32" s="18" t="s">
        <v>40</v>
      </c>
    </row>
    <row r="33" spans="1:2" x14ac:dyDescent="0.25">
      <c r="A33" s="17">
        <v>32</v>
      </c>
      <c r="B33" s="18" t="s">
        <v>41</v>
      </c>
    </row>
    <row r="34" spans="1:2" x14ac:dyDescent="0.25">
      <c r="A34" s="17">
        <v>33</v>
      </c>
      <c r="B34" s="18" t="s">
        <v>42</v>
      </c>
    </row>
    <row r="35" spans="1:2" x14ac:dyDescent="0.25">
      <c r="A35" s="17">
        <v>34</v>
      </c>
      <c r="B35" s="18" t="s">
        <v>43</v>
      </c>
    </row>
    <row r="36" spans="1:2" x14ac:dyDescent="0.25">
      <c r="A36" s="17">
        <v>35</v>
      </c>
      <c r="B36" s="18" t="s">
        <v>44</v>
      </c>
    </row>
    <row r="37" spans="1:2" x14ac:dyDescent="0.25">
      <c r="A37" s="17">
        <v>36</v>
      </c>
      <c r="B37" s="18" t="s">
        <v>45</v>
      </c>
    </row>
    <row r="38" spans="1:2" x14ac:dyDescent="0.25">
      <c r="A38" s="17">
        <v>37</v>
      </c>
      <c r="B38" s="19" t="s">
        <v>46</v>
      </c>
    </row>
    <row r="39" spans="1:2" x14ac:dyDescent="0.25">
      <c r="A39" s="17">
        <v>38</v>
      </c>
      <c r="B39" s="18" t="s">
        <v>47</v>
      </c>
    </row>
    <row r="40" spans="1:2" x14ac:dyDescent="0.25">
      <c r="A40" s="17">
        <v>39</v>
      </c>
      <c r="B40" s="18" t="s">
        <v>48</v>
      </c>
    </row>
    <row r="41" spans="1:2" x14ac:dyDescent="0.25">
      <c r="A41" s="17">
        <v>40</v>
      </c>
      <c r="B41" s="18" t="s">
        <v>49</v>
      </c>
    </row>
    <row r="42" spans="1:2" x14ac:dyDescent="0.25">
      <c r="A42" s="17">
        <v>41</v>
      </c>
      <c r="B42" s="18" t="s">
        <v>50</v>
      </c>
    </row>
    <row r="43" spans="1:2" x14ac:dyDescent="0.25">
      <c r="A43" s="17">
        <v>42</v>
      </c>
      <c r="B43" s="18" t="s">
        <v>51</v>
      </c>
    </row>
    <row r="44" spans="1:2" x14ac:dyDescent="0.25">
      <c r="A44" s="17">
        <v>43</v>
      </c>
      <c r="B44" s="19" t="s">
        <v>52</v>
      </c>
    </row>
    <row r="45" spans="1:2" x14ac:dyDescent="0.25">
      <c r="A45" s="17">
        <v>44</v>
      </c>
      <c r="B45" s="18" t="s">
        <v>53</v>
      </c>
    </row>
    <row r="46" spans="1:2" x14ac:dyDescent="0.25">
      <c r="A46" s="17">
        <v>45</v>
      </c>
      <c r="B46" s="18" t="s">
        <v>54</v>
      </c>
    </row>
    <row r="47" spans="1:2" x14ac:dyDescent="0.25">
      <c r="A47" s="17">
        <v>46</v>
      </c>
      <c r="B47" s="18" t="s">
        <v>55</v>
      </c>
    </row>
    <row r="48" spans="1:2" x14ac:dyDescent="0.25">
      <c r="A48" s="17">
        <v>47</v>
      </c>
      <c r="B48" s="18" t="s">
        <v>56</v>
      </c>
    </row>
    <row r="49" spans="1:2" x14ac:dyDescent="0.25">
      <c r="A49" s="17">
        <v>48</v>
      </c>
      <c r="B49" s="18" t="s">
        <v>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8</v>
      </c>
    </row>
    <row r="4" spans="1:2" ht="33" customHeight="1" x14ac:dyDescent="0.25">
      <c r="A4" s="46" t="str">
        <f ca="1">VLOOKUP(B3,Catégories!A2:B49,2)</f>
        <v>équipements de la marque CANON</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9</v>
      </c>
    </row>
    <row r="4" spans="1:2" ht="33" customHeight="1" x14ac:dyDescent="0.25">
      <c r="A4" s="46" t="str">
        <f ca="1">VLOOKUP(B3,Catégories!A2:B49,2)</f>
        <v>équipements de la marque CARESTREAM</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10</v>
      </c>
    </row>
    <row r="4" spans="1:2" ht="33" customHeight="1" x14ac:dyDescent="0.25">
      <c r="A4" s="46" t="str">
        <f ca="1">VLOOKUP(B3,Catégories!A2:B49,2)</f>
        <v>équipements de la marque CRIMO</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11</v>
      </c>
    </row>
    <row r="4" spans="1:2" ht="33" customHeight="1" x14ac:dyDescent="0.25">
      <c r="A4" s="46" t="str">
        <f ca="1">VLOOKUP(B3,Catégories!A2:B49,2)</f>
        <v>équipements de la marque CLARIUS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12</v>
      </c>
    </row>
    <row r="4" spans="1:2" ht="33" customHeight="1" x14ac:dyDescent="0.25">
      <c r="A4" s="46" t="str">
        <f ca="1">VLOOKUP(B3,Catégories!A2:B49,2)</f>
        <v>équipements de la marque COMEG</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13</v>
      </c>
    </row>
    <row r="4" spans="1:2" ht="33" customHeight="1" x14ac:dyDescent="0.25">
      <c r="A4" s="46" t="str">
        <f ca="1">VLOOKUP(B3,Catégories!A2:B49,2)</f>
        <v>équipements de la marque DYATEK</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14</v>
      </c>
    </row>
    <row r="4" spans="1:2" ht="33" customHeight="1" x14ac:dyDescent="0.25">
      <c r="A4" s="46" t="str">
        <f ca="1">VLOOKUP(B3,Catégories!A2:B49,2)</f>
        <v>équipements de la marque DYONICS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15</v>
      </c>
    </row>
    <row r="4" spans="1:2" ht="33" customHeight="1" x14ac:dyDescent="0.25">
      <c r="A4" s="46" t="str">
        <f ca="1">VLOOKUP(B3,Catégories!A2:B49,2)</f>
        <v>équipements de la marque ESAOTE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16</v>
      </c>
    </row>
    <row r="4" spans="1:2" ht="33" customHeight="1" x14ac:dyDescent="0.25">
      <c r="A4" s="46" t="str">
        <f ca="1">VLOOKUP(B3,Catégories!A2:B49,2)</f>
        <v>équipements de la marque FUJIFILM</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17</v>
      </c>
    </row>
    <row r="4" spans="1:2" ht="33" customHeight="1" x14ac:dyDescent="0.25">
      <c r="A4" s="46" t="str">
        <f ca="1">VLOOKUP(B3,Catégories!A2:B49,2)</f>
        <v>équipements de la marque FUJIFILM SONOSITE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G62"/>
  <sheetViews>
    <sheetView tabSelected="1" zoomScale="70" zoomScaleNormal="70" workbookViewId="0">
      <selection activeCell="A15" sqref="A15"/>
    </sheetView>
  </sheetViews>
  <sheetFormatPr baseColWidth="10" defaultRowHeight="15" x14ac:dyDescent="0.25"/>
  <cols>
    <col min="1" max="1" width="96.140625" bestFit="1" customWidth="1"/>
    <col min="2" max="2" width="31.7109375" bestFit="1" customWidth="1"/>
    <col min="3" max="3" width="203.85546875" customWidth="1"/>
  </cols>
  <sheetData>
    <row r="2" spans="1:7" ht="177.75" customHeight="1" x14ac:dyDescent="0.25">
      <c r="A2" s="38" t="s">
        <v>6</v>
      </c>
      <c r="B2" s="39"/>
      <c r="C2" s="39"/>
    </row>
    <row r="3" spans="1:7" ht="15.6" customHeight="1" thickBot="1" x14ac:dyDescent="0.3"/>
    <row r="4" spans="1:7" ht="112.5" customHeight="1" thickBot="1" x14ac:dyDescent="0.3">
      <c r="A4" s="36" t="s">
        <v>3</v>
      </c>
      <c r="B4" s="37"/>
      <c r="C4" s="22"/>
    </row>
    <row r="5" spans="1:7" x14ac:dyDescent="0.25">
      <c r="A5" s="7"/>
      <c r="C5" s="8"/>
    </row>
    <row r="6" spans="1:7" ht="33" thickBot="1" x14ac:dyDescent="0.3">
      <c r="A6" s="7"/>
      <c r="C6" s="13" t="s">
        <v>2</v>
      </c>
    </row>
    <row r="7" spans="1:7" ht="30" x14ac:dyDescent="0.25">
      <c r="A7" s="40" t="s">
        <v>58</v>
      </c>
      <c r="B7" s="41"/>
      <c r="C7" s="23" t="s">
        <v>60</v>
      </c>
    </row>
    <row r="8" spans="1:7" ht="30" x14ac:dyDescent="0.35">
      <c r="A8" s="42"/>
      <c r="B8" s="43"/>
      <c r="C8" s="24" t="s">
        <v>62</v>
      </c>
      <c r="D8" s="10"/>
      <c r="E8" s="10"/>
      <c r="F8" s="10"/>
      <c r="G8" s="10"/>
    </row>
    <row r="9" spans="1:7" ht="30.75" thickBot="1" x14ac:dyDescent="0.4">
      <c r="A9" s="44"/>
      <c r="B9" s="45"/>
      <c r="C9" s="25" t="s">
        <v>59</v>
      </c>
      <c r="D9" s="10"/>
      <c r="E9" s="10"/>
      <c r="F9" s="10"/>
      <c r="G9" s="10"/>
    </row>
    <row r="10" spans="1:7" x14ac:dyDescent="0.25">
      <c r="A10" s="7"/>
      <c r="C10" s="9"/>
    </row>
    <row r="13" spans="1:7" ht="32.25" x14ac:dyDescent="0.25">
      <c r="A13" s="34" t="s">
        <v>63</v>
      </c>
      <c r="B13" s="34" t="s">
        <v>65</v>
      </c>
      <c r="C13" s="34" t="s">
        <v>64</v>
      </c>
    </row>
    <row r="14" spans="1:7" ht="10.5" customHeight="1" x14ac:dyDescent="0.35">
      <c r="A14" s="32"/>
      <c r="B14" s="32"/>
      <c r="C14" s="33"/>
    </row>
    <row r="15" spans="1:7" ht="23.25" x14ac:dyDescent="0.35">
      <c r="A15" s="31" t="str">
        <f xml:space="preserve"> HYPERLINK( "#CAT1!B$1", "Allez en Catégorie 1" )</f>
        <v>Allez en Catégorie 1</v>
      </c>
      <c r="B15" s="32">
        <v>1</v>
      </c>
      <c r="C15" s="33" t="str">
        <f>VLOOKUP(B15,Catégories!A2:B49,2)</f>
        <v>équipements de la marque AESCULAP</v>
      </c>
      <c r="D15" s="30"/>
      <c r="E15" s="30"/>
    </row>
    <row r="16" spans="1:7" ht="23.25" x14ac:dyDescent="0.35">
      <c r="A16" s="31" t="str">
        <f xml:space="preserve"> HYPERLINK( "#CAT2!B$1", "Allez en Catégorie 2" )</f>
        <v>Allez en Catégorie 2</v>
      </c>
      <c r="B16" s="32">
        <v>2</v>
      </c>
      <c r="C16" s="33" t="str">
        <f>VLOOKUP(B16,Catégories!A3:B50,2)</f>
        <v>équipements de la marque AGFA</v>
      </c>
      <c r="E16" s="30"/>
    </row>
    <row r="17" spans="1:3" ht="23.25" x14ac:dyDescent="0.35">
      <c r="A17" s="31" t="str">
        <f xml:space="preserve"> HYPERLINK( "#CAT3!B$1", "Allez en Catégorie 3" )</f>
        <v>Allez en Catégorie 3</v>
      </c>
      <c r="B17" s="32">
        <v>3</v>
      </c>
      <c r="C17" s="33" t="str">
        <f>VLOOKUP(B17,Catégories!A4:B51,2)</f>
        <v>équipements de la marque AIRCRAFT MEDICAL</v>
      </c>
    </row>
    <row r="18" spans="1:3" ht="23.25" x14ac:dyDescent="0.35">
      <c r="A18" s="31" t="str">
        <f xml:space="preserve"> HYPERLINK( "#CAT4!B$1", "Allez en Catégorie 4" )</f>
        <v>Allez en Catégorie 4</v>
      </c>
      <c r="B18" s="32">
        <v>4</v>
      </c>
      <c r="C18" s="33" t="str">
        <f>VLOOKUP(B18,Catégories!A5:B52,2)</f>
        <v>équipements de la marque ARTHREX</v>
      </c>
    </row>
    <row r="19" spans="1:3" ht="23.25" x14ac:dyDescent="0.35">
      <c r="A19" s="31" t="str">
        <f xml:space="preserve"> HYPERLINK( "#CAT5!B$1", "Allez en Catégorie 5" )</f>
        <v>Allez en Catégorie 5</v>
      </c>
      <c r="B19" s="32">
        <v>5</v>
      </c>
      <c r="C19" s="33" t="str">
        <f>VLOOKUP(B19,Catégories!A6:B53,2)</f>
        <v>équipements de la marque ASAP</v>
      </c>
    </row>
    <row r="20" spans="1:3" ht="23.25" x14ac:dyDescent="0.35">
      <c r="A20" s="31" t="str">
        <f xml:space="preserve"> HYPERLINK( "#CAT6!B$1", "Allez en Catégorie 6" )</f>
        <v>Allez en Catégorie 6</v>
      </c>
      <c r="B20" s="32">
        <v>6</v>
      </c>
      <c r="C20" s="33" t="str">
        <f>VLOOKUP(B20,Catégories!A7:B54,2)</f>
        <v>équipements de la marque ATYS MEDICAL</v>
      </c>
    </row>
    <row r="21" spans="1:3" ht="23.25" x14ac:dyDescent="0.35">
      <c r="A21" s="31" t="str">
        <f xml:space="preserve"> HYPERLINK( "#CAT7!B$1", "Allez en Catégorie 7" )</f>
        <v>Allez en Catégorie 7</v>
      </c>
      <c r="B21" s="32">
        <v>7</v>
      </c>
      <c r="C21" s="33" t="str">
        <f>VLOOKUP(B21,Catégories!A8:B55,2)</f>
        <v>équipements de la marque BK MEDICAL</v>
      </c>
    </row>
    <row r="22" spans="1:3" ht="23.25" x14ac:dyDescent="0.35">
      <c r="A22" s="31" t="str">
        <f xml:space="preserve"> HYPERLINK( "#CAT8!B$1", "Allez en Catégorie 8" )</f>
        <v>Allez en Catégorie 8</v>
      </c>
      <c r="B22" s="32">
        <v>8</v>
      </c>
      <c r="C22" s="33" t="str">
        <f>VLOOKUP(B22,Catégories!A9:B56,2)</f>
        <v>équipements de la marque CANON</v>
      </c>
    </row>
    <row r="23" spans="1:3" ht="23.25" x14ac:dyDescent="0.35">
      <c r="A23" s="31" t="str">
        <f xml:space="preserve"> HYPERLINK( "#CAT9!B$1", "Allez en Catégorie 9" )</f>
        <v>Allez en Catégorie 9</v>
      </c>
      <c r="B23" s="32">
        <v>9</v>
      </c>
      <c r="C23" s="33" t="str">
        <f>VLOOKUP(B23,Catégories!A10:B57,2)</f>
        <v>équipements de la marque CARESTREAM</v>
      </c>
    </row>
    <row r="24" spans="1:3" ht="23.25" x14ac:dyDescent="0.35">
      <c r="A24" s="31" t="str">
        <f xml:space="preserve"> HYPERLINK( "#CAT10!B$1", "Allez en Catégorie 10" )</f>
        <v>Allez en Catégorie 10</v>
      </c>
      <c r="B24" s="32">
        <v>10</v>
      </c>
      <c r="C24" s="33" t="str">
        <f>VLOOKUP(B24,Catégories!A11:B58,2)</f>
        <v>équipements de la marque CRIMO</v>
      </c>
    </row>
    <row r="25" spans="1:3" ht="23.25" x14ac:dyDescent="0.35">
      <c r="A25" s="31" t="str">
        <f xml:space="preserve"> HYPERLINK( "#CAT11!B$1", "Allez en Catégorie 11" )</f>
        <v>Allez en Catégorie 11</v>
      </c>
      <c r="B25" s="32">
        <v>11</v>
      </c>
      <c r="C25" s="33" t="str">
        <f>VLOOKUP(B25,Catégories!A12:B59,2)</f>
        <v>équipements de la marque CLARIUS</v>
      </c>
    </row>
    <row r="26" spans="1:3" ht="23.25" x14ac:dyDescent="0.35">
      <c r="A26" s="31" t="str">
        <f xml:space="preserve"> HYPERLINK( "#CAT12!B$2", "Allez en Catégorie 12" )</f>
        <v>Allez en Catégorie 12</v>
      </c>
      <c r="B26" s="32">
        <v>12</v>
      </c>
      <c r="C26" s="33" t="str">
        <f>VLOOKUP(B26,Catégories!A13:B60,2)</f>
        <v>équipements de la marque COMEG</v>
      </c>
    </row>
    <row r="27" spans="1:3" ht="23.25" x14ac:dyDescent="0.35">
      <c r="A27" s="31" t="str">
        <f xml:space="preserve"> HYPERLINK( "#CAT13!B$1", "Allez en Catégorie 13" )</f>
        <v>Allez en Catégorie 13</v>
      </c>
      <c r="B27" s="32">
        <v>13</v>
      </c>
      <c r="C27" s="33" t="str">
        <f>VLOOKUP(B27,Catégories!A14:B61,2)</f>
        <v>équipements de la marque DYATEK</v>
      </c>
    </row>
    <row r="28" spans="1:3" ht="23.25" x14ac:dyDescent="0.35">
      <c r="A28" s="31" t="str">
        <f xml:space="preserve"> HYPERLINK( "#CAT14!B$1", "Allez en Catégorie 14" )</f>
        <v>Allez en Catégorie 14</v>
      </c>
      <c r="B28" s="32">
        <v>14</v>
      </c>
      <c r="C28" s="33" t="str">
        <f>VLOOKUP(B28,Catégories!A15:B62,2)</f>
        <v>équipements de la marque DYONICS</v>
      </c>
    </row>
    <row r="29" spans="1:3" ht="23.25" x14ac:dyDescent="0.35">
      <c r="A29" s="31" t="str">
        <f xml:space="preserve"> HYPERLINK( "#CAT15!B$1", "Allez en Catégorie 15" )</f>
        <v>Allez en Catégorie 15</v>
      </c>
      <c r="B29" s="32">
        <v>15</v>
      </c>
      <c r="C29" s="33" t="str">
        <f>VLOOKUP(B29,Catégories!A16:B63,2)</f>
        <v>équipements de la marque ESAOTE</v>
      </c>
    </row>
    <row r="30" spans="1:3" ht="23.25" x14ac:dyDescent="0.35">
      <c r="A30" s="31" t="str">
        <f xml:space="preserve"> HYPERLINK( "#CAT16!B$1", "Allez en Catégorie 16" )</f>
        <v>Allez en Catégorie 16</v>
      </c>
      <c r="B30" s="32">
        <v>16</v>
      </c>
      <c r="C30" s="33" t="str">
        <f>VLOOKUP(B30,Catégories!A17:B64,2)</f>
        <v>équipements de la marque FUJIFILM</v>
      </c>
    </row>
    <row r="31" spans="1:3" ht="23.25" x14ac:dyDescent="0.35">
      <c r="A31" s="31" t="str">
        <f xml:space="preserve"> HYPERLINK( "#CAT17!B$1", "Allez en Catégorie 17" )</f>
        <v>Allez en Catégorie 17</v>
      </c>
      <c r="B31" s="32">
        <v>17</v>
      </c>
      <c r="C31" s="33" t="str">
        <f>VLOOKUP(B31,Catégories!A18:B65,2)</f>
        <v>équipements de la marque FUJIFILM SONOSITE</v>
      </c>
    </row>
    <row r="32" spans="1:3" ht="23.25" x14ac:dyDescent="0.35">
      <c r="A32" s="31" t="str">
        <f xml:space="preserve"> HYPERLINK( "#CAT18!B$1", "Allez en Catégorie 18" )</f>
        <v>Allez en Catégorie 18</v>
      </c>
      <c r="B32" s="32">
        <v>18</v>
      </c>
      <c r="C32" s="33" t="str">
        <f>VLOOKUP(B32,Catégories!A19:B66,2)</f>
        <v>équipements de la marque FUJINON</v>
      </c>
    </row>
    <row r="33" spans="1:3" ht="23.25" x14ac:dyDescent="0.35">
      <c r="A33" s="31" t="str">
        <f xml:space="preserve"> HYPERLINK( "#CAT19!B$1", "Allez en Catégorie 19" )</f>
        <v>Allez en Catégorie 19</v>
      </c>
      <c r="B33" s="32">
        <v>19</v>
      </c>
      <c r="C33" s="33" t="str">
        <f>VLOOKUP(B33,Catégories!A20:B67,2)</f>
        <v>équipements de la marque GE</v>
      </c>
    </row>
    <row r="34" spans="1:3" ht="23.25" x14ac:dyDescent="0.35">
      <c r="A34" s="31" t="str">
        <f xml:space="preserve"> HYPERLINK( "#CAT20!B$1", "Allez en Catégorie 20" )</f>
        <v>Allez en Catégorie 20</v>
      </c>
      <c r="B34" s="32">
        <v>20</v>
      </c>
      <c r="C34" s="33" t="str">
        <f>VLOOKUP(B34,Catégories!A21:B68,2)</f>
        <v>équipements de la marque GER</v>
      </c>
    </row>
    <row r="35" spans="1:3" ht="23.25" x14ac:dyDescent="0.35">
      <c r="A35" s="31" t="str">
        <f xml:space="preserve"> HYPERLINK( "#CAT21!B$1", "Allez en Catégorie 21" )</f>
        <v>Allez en Catégorie 21</v>
      </c>
      <c r="B35" s="32">
        <v>21</v>
      </c>
      <c r="C35" s="33" t="str">
        <f>VLOOKUP(B35,Catégories!A22:B69,2)</f>
        <v>équipements de la marque GIERTH</v>
      </c>
    </row>
    <row r="36" spans="1:3" ht="23.25" x14ac:dyDescent="0.35">
      <c r="A36" s="31" t="str">
        <f xml:space="preserve"> HYPERLINK( "#CAT22!B$1", "Allez en Catégorie 22" )</f>
        <v>Allez en Catégorie 22</v>
      </c>
      <c r="B36" s="32">
        <v>22</v>
      </c>
      <c r="C36" s="33" t="str">
        <f>VLOOKUP(B36,Catégories!A23:B70,2)</f>
        <v>équipements de la marque HITACHI</v>
      </c>
    </row>
    <row r="37" spans="1:3" ht="23.25" x14ac:dyDescent="0.35">
      <c r="A37" s="31" t="str">
        <f xml:space="preserve"> HYPERLINK( "#CAT23!B$1", "Allez en Catégorie 23" )</f>
        <v>Allez en Catégorie 23</v>
      </c>
      <c r="B37" s="32">
        <v>23</v>
      </c>
      <c r="C37" s="33" t="str">
        <f>VLOOKUP(B37,Catégories!A24:B71,2)</f>
        <v>équipements de la marque HOLOGIC</v>
      </c>
    </row>
    <row r="38" spans="1:3" ht="23.25" x14ac:dyDescent="0.35">
      <c r="A38" s="31" t="str">
        <f xml:space="preserve"> HYPERLINK( "#CAT24!B$1", "Allez en Catégorie 24" )</f>
        <v>Allez en Catégorie 24</v>
      </c>
      <c r="B38" s="32">
        <v>24</v>
      </c>
      <c r="C38" s="33" t="str">
        <f>VLOOKUP(B38,Catégories!A25:B72,2)</f>
        <v>équipements de la marque INTUITIVE SURGICAL</v>
      </c>
    </row>
    <row r="39" spans="1:3" ht="23.25" x14ac:dyDescent="0.35">
      <c r="A39" s="31" t="str">
        <f xml:space="preserve"> HYPERLINK( "#CAT25!B$1", "Allez en Catégorie 25" )</f>
        <v>Allez en Catégorie 25</v>
      </c>
      <c r="B39" s="32">
        <v>25</v>
      </c>
      <c r="C39" s="33" t="str">
        <f>VLOOKUP(B39,Catégories!A26:B73,2)</f>
        <v>équipements de la marque KODAK</v>
      </c>
    </row>
    <row r="40" spans="1:3" ht="23.25" x14ac:dyDescent="0.35">
      <c r="A40" s="31" t="str">
        <f xml:space="preserve"> HYPERLINK( "#CAT26!B$1", "Allez en Catégorie 26" )</f>
        <v>Allez en Catégorie 26</v>
      </c>
      <c r="B40" s="32">
        <v>26</v>
      </c>
      <c r="C40" s="33" t="str">
        <f>VLOOKUP(B40,Catégories!A27:B74,2)</f>
        <v>équipements de la marque KONICA MINOLTA</v>
      </c>
    </row>
    <row r="41" spans="1:3" ht="23.25" x14ac:dyDescent="0.35">
      <c r="A41" s="31" t="str">
        <f xml:space="preserve"> HYPERLINK( "#CAT27!B$1", "Allez en Catégorie 27" )</f>
        <v>Allez en Catégorie 27</v>
      </c>
      <c r="B41" s="32">
        <v>27</v>
      </c>
      <c r="C41" s="33" t="str">
        <f>VLOOKUP(B41,Catégories!A28:B75,2)</f>
        <v>équipements de la marque MEDICARE</v>
      </c>
    </row>
    <row r="42" spans="1:3" ht="23.25" x14ac:dyDescent="0.35">
      <c r="A42" s="31" t="str">
        <f xml:space="preserve"> HYPERLINK( "#CAT28!B$1", "Allez en Catégorie 28" )</f>
        <v>Allez en Catégorie 28</v>
      </c>
      <c r="B42" s="32">
        <v>28</v>
      </c>
      <c r="C42" s="33" t="str">
        <f>VLOOKUP(B42,Catégories!A29:B76,2)</f>
        <v>équipements de la marque MINDRAY</v>
      </c>
    </row>
    <row r="43" spans="1:3" ht="23.25" x14ac:dyDescent="0.35">
      <c r="A43" s="31" t="str">
        <f xml:space="preserve"> HYPERLINK( "#CAT29!B$1", "Allez en Catégorie 29" )</f>
        <v>Allez en Catégorie 29</v>
      </c>
      <c r="B43" s="32">
        <v>29</v>
      </c>
      <c r="C43" s="33" t="str">
        <f>VLOOKUP(B43,Catégories!A30:B77,2)</f>
        <v>équipements de la marque OLYMPUS</v>
      </c>
    </row>
    <row r="44" spans="1:3" ht="23.25" x14ac:dyDescent="0.35">
      <c r="A44" s="31" t="str">
        <f xml:space="preserve"> HYPERLINK( "#CAT30!B$1", "Allez en Catégorie 30" )</f>
        <v>Allez en Catégorie 30</v>
      </c>
      <c r="B44" s="32">
        <v>30</v>
      </c>
      <c r="C44" s="33" t="str">
        <f>VLOOKUP(B44,Catégories!A31:B78,2)</f>
        <v>équipements de la marque PENTAX</v>
      </c>
    </row>
    <row r="45" spans="1:3" ht="23.25" x14ac:dyDescent="0.35">
      <c r="A45" s="31" t="str">
        <f xml:space="preserve"> HYPERLINK( "#CAT31!B$1", "Allez en Catégorie 31" )</f>
        <v>Allez en Catégorie 31</v>
      </c>
      <c r="B45" s="32">
        <v>31</v>
      </c>
      <c r="C45" s="33" t="str">
        <f>VLOOKUP(B45,Catégories!A32:B79,2)</f>
        <v>équipements de la marque PETEL</v>
      </c>
    </row>
    <row r="46" spans="1:3" ht="23.25" x14ac:dyDescent="0.35">
      <c r="A46" s="31" t="str">
        <f xml:space="preserve"> HYPERLINK( "#CAT32!B$1", "Allez en Catégorie 32" )</f>
        <v>Allez en Catégorie 32</v>
      </c>
      <c r="B46" s="32">
        <v>32</v>
      </c>
      <c r="C46" s="33" t="str">
        <f>VLOOKUP(B46,Catégories!A33:B80,2)</f>
        <v>équipements de la marque PHILIPS</v>
      </c>
    </row>
    <row r="47" spans="1:3" ht="23.25" x14ac:dyDescent="0.35">
      <c r="A47" s="31" t="str">
        <f xml:space="preserve"> HYPERLINK( "#CAT33!B$1", "Allez en Catégorie 33" )</f>
        <v>Allez en Catégorie 33</v>
      </c>
      <c r="B47" s="32">
        <v>33</v>
      </c>
      <c r="C47" s="33" t="str">
        <f>VLOOKUP(B47,Catégories!A34:B81,2)</f>
        <v>équipements de la marque PRIMAX</v>
      </c>
    </row>
    <row r="48" spans="1:3" ht="23.25" x14ac:dyDescent="0.35">
      <c r="A48" s="31" t="str">
        <f xml:space="preserve"> HYPERLINK( "#CAT34!B$1", "Allez en Catégorie 34" )</f>
        <v>Allez en Catégorie 34</v>
      </c>
      <c r="B48" s="32">
        <v>34</v>
      </c>
      <c r="C48" s="33" t="str">
        <f>VLOOKUP(B48,Catégories!A35:B82,2)</f>
        <v>équipements de la marque SCHOLLY</v>
      </c>
    </row>
    <row r="49" spans="1:3" ht="23.25" x14ac:dyDescent="0.35">
      <c r="A49" s="31" t="str">
        <f xml:space="preserve"> HYPERLINK( "#CAT35!B$1", "Allez en Catégorie 35" )</f>
        <v>Allez en Catégorie 35</v>
      </c>
      <c r="B49" s="32">
        <v>35</v>
      </c>
      <c r="C49" s="33" t="str">
        <f>VLOOKUP(B49,Catégories!A36:B83,2)</f>
        <v>équipements de la marque SEDECAL</v>
      </c>
    </row>
    <row r="50" spans="1:3" ht="23.25" x14ac:dyDescent="0.35">
      <c r="A50" s="31" t="str">
        <f xml:space="preserve"> HYPERLINK( "#CAT36!B$1", "Allez en Catégorie 36" )</f>
        <v>Allez en Catégorie 36</v>
      </c>
      <c r="B50" s="32">
        <v>36</v>
      </c>
      <c r="C50" s="33" t="str">
        <f>VLOOKUP(B50,Catégories!A37:B84,2)</f>
        <v>équipements de la marque SIEMENS</v>
      </c>
    </row>
    <row r="51" spans="1:3" ht="23.25" x14ac:dyDescent="0.35">
      <c r="A51" s="31" t="str">
        <f xml:space="preserve"> HYPERLINK( "#CAT37!B$1", "Allez en Catégorie 37" )</f>
        <v>Allez en Catégorie 37</v>
      </c>
      <c r="B51" s="32">
        <v>37</v>
      </c>
      <c r="C51" s="33" t="str">
        <f>VLOOKUP(B51,Catégories!A38:B85,2)</f>
        <v>équipements de la marque SONOSCANNER</v>
      </c>
    </row>
    <row r="52" spans="1:3" ht="23.25" x14ac:dyDescent="0.35">
      <c r="A52" s="31" t="str">
        <f xml:space="preserve"> HYPERLINK( "#CAT38!B$1", "Allez en Catégorie 38" )</f>
        <v>Allez en Catégorie 38</v>
      </c>
      <c r="B52" s="32">
        <v>38</v>
      </c>
      <c r="C52" s="33" t="str">
        <f>VLOOKUP(B52,Catégories!A39:B86,2)</f>
        <v>équipements de la marque SONOSCAPE</v>
      </c>
    </row>
    <row r="53" spans="1:3" ht="23.25" x14ac:dyDescent="0.35">
      <c r="A53" s="31" t="str">
        <f xml:space="preserve"> HYPERLINK( "#CAT39!B$1", "Allez en Catégorie 39" )</f>
        <v>Allez en Catégorie 39</v>
      </c>
      <c r="B53" s="32">
        <v>39</v>
      </c>
      <c r="C53" s="33" t="str">
        <f>VLOOKUP(B53,Catégories!A40:B87,2)</f>
        <v>équipements de la marque STEPHANIX</v>
      </c>
    </row>
    <row r="54" spans="1:3" ht="23.25" x14ac:dyDescent="0.35">
      <c r="A54" s="31" t="str">
        <f xml:space="preserve"> HYPERLINK( "#CAT40!B$1", "Allez en Catégorie 40" )</f>
        <v>Allez en Catégorie 40</v>
      </c>
      <c r="B54" s="32">
        <v>40</v>
      </c>
      <c r="C54" s="33" t="str">
        <f>VLOOKUP(B54,Catégories!A41:B88,2)</f>
        <v>équipements de la marque STORZ</v>
      </c>
    </row>
    <row r="55" spans="1:3" ht="23.25" x14ac:dyDescent="0.35">
      <c r="A55" s="31" t="str">
        <f xml:space="preserve"> HYPERLINK( "#CAT41!B$1", "Allez en Catégorie 41" )</f>
        <v>Allez en Catégorie 41</v>
      </c>
      <c r="B55" s="32">
        <v>41</v>
      </c>
      <c r="C55" s="33" t="str">
        <f>VLOOKUP(B55,Catégories!A42:B89,2)</f>
        <v>équipements de la marque STRYKER</v>
      </c>
    </row>
    <row r="56" spans="1:3" ht="23.25" x14ac:dyDescent="0.35">
      <c r="A56" s="31" t="str">
        <f xml:space="preserve"> HYPERLINK( "#CAT42!B$1", "Allez en Catégorie 42" )</f>
        <v>Allez en Catégorie 42</v>
      </c>
      <c r="B56" s="32">
        <v>42</v>
      </c>
      <c r="C56" s="33" t="str">
        <f>VLOOKUP(B56,Catégories!A43:B90,2)</f>
        <v>équipements de la marque SUPERSONIC IMAGINE</v>
      </c>
    </row>
    <row r="57" spans="1:3" ht="23.25" x14ac:dyDescent="0.35">
      <c r="A57" s="31" t="str">
        <f xml:space="preserve"> HYPERLINK( "#CAT43!B$1", "Allez en Catégorie 43" )</f>
        <v>Allez en Catégorie 43</v>
      </c>
      <c r="B57" s="32">
        <v>43</v>
      </c>
      <c r="C57" s="33" t="str">
        <f>VLOOKUP(B57,Catégories!A44:B91,2)</f>
        <v>équipements de la marque THALES</v>
      </c>
    </row>
    <row r="58" spans="1:3" ht="23.25" x14ac:dyDescent="0.35">
      <c r="A58" s="31" t="str">
        <f xml:space="preserve"> HYPERLINK( "#CAT44!B$1", "Allez en Catégorie 44" )</f>
        <v>Allez en Catégorie 44</v>
      </c>
      <c r="B58" s="32">
        <v>44</v>
      </c>
      <c r="C58" s="33" t="str">
        <f>VLOOKUP(B58,Catégories!A45:B92,2)</f>
        <v>équipements de la marque TOSHIBA</v>
      </c>
    </row>
    <row r="59" spans="1:3" ht="23.25" x14ac:dyDescent="0.35">
      <c r="A59" s="31" t="str">
        <f xml:space="preserve"> HYPERLINK( "#CAT45!B$1", "Allez en Catégorie 45" )</f>
        <v>Allez en Catégorie 45</v>
      </c>
      <c r="B59" s="32">
        <v>45</v>
      </c>
      <c r="C59" s="33" t="str">
        <f>VLOOKUP(B59,Catégories!A46:B93,2)</f>
        <v>équipements de la marque VERATHON MEDICAL</v>
      </c>
    </row>
    <row r="60" spans="1:3" ht="23.25" x14ac:dyDescent="0.35">
      <c r="A60" s="31" t="str">
        <f xml:space="preserve"> HYPERLINK( "#CAT46!B$1", "Allez en Catégorie 46" )</f>
        <v>Allez en Catégorie 46</v>
      </c>
      <c r="B60" s="32">
        <v>46</v>
      </c>
      <c r="C60" s="33" t="str">
        <f>VLOOKUP(B60,Catégories!A47:B94,2)</f>
        <v>équipements de la marque WOLF</v>
      </c>
    </row>
    <row r="61" spans="1:3" ht="23.25" x14ac:dyDescent="0.35">
      <c r="A61" s="31" t="str">
        <f xml:space="preserve"> HYPERLINK( "#CAT47!B$1", "Allez en Catégorie 47" )</f>
        <v>Allez en Catégorie 47</v>
      </c>
      <c r="B61" s="32">
        <v>47</v>
      </c>
      <c r="C61" s="33" t="str">
        <f>VLOOKUP(B61,Catégories!A48:B95,2)</f>
        <v>équipements de la marque ZIEHM</v>
      </c>
    </row>
    <row r="62" spans="1:3" ht="23.25" x14ac:dyDescent="0.35">
      <c r="A62" s="31" t="str">
        <f xml:space="preserve"> HYPERLINK( "#CAT48!B$1", "Allez en Catégorie 48" )</f>
        <v>Allez en Catégorie 48</v>
      </c>
      <c r="B62" s="32">
        <v>48</v>
      </c>
      <c r="C62" s="33" t="str">
        <f>VLOOKUP(B62,Catégories!A49:B96,2)</f>
        <v>CQE réglementaires</v>
      </c>
    </row>
  </sheetData>
  <mergeCells count="3">
    <mergeCell ref="A4:B4"/>
    <mergeCell ref="A2:C2"/>
    <mergeCell ref="A7:B9"/>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18</v>
      </c>
    </row>
    <row r="4" spans="1:2" ht="33" customHeight="1" x14ac:dyDescent="0.25">
      <c r="A4" s="46" t="str">
        <f ca="1">VLOOKUP(B3,Catégories!A2:B49,2)</f>
        <v>équipements de la marque FUJINON</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19</v>
      </c>
    </row>
    <row r="4" spans="1:2" ht="33" customHeight="1" x14ac:dyDescent="0.25">
      <c r="A4" s="46" t="str">
        <f ca="1">VLOOKUP(B3,Catégories!A2:B49,2)</f>
        <v>équipements de la marque GE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20</v>
      </c>
    </row>
    <row r="4" spans="1:2" ht="33" customHeight="1" x14ac:dyDescent="0.25">
      <c r="A4" s="46" t="str">
        <f ca="1">VLOOKUP(B3,Catégories!A2:B49,2)</f>
        <v>équipements de la marque GER</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21</v>
      </c>
    </row>
    <row r="4" spans="1:2" ht="33" customHeight="1" x14ac:dyDescent="0.25">
      <c r="A4" s="46" t="str">
        <f ca="1">VLOOKUP(B3,Catégories!A2:B49,2)</f>
        <v>équipements de la marque GIERTH</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22</v>
      </c>
    </row>
    <row r="4" spans="1:2" ht="33" customHeight="1" x14ac:dyDescent="0.25">
      <c r="A4" s="46" t="str">
        <f ca="1">VLOOKUP(B3,Catégories!A2:B49,2)</f>
        <v>équipements de la marque HITACHI</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23</v>
      </c>
    </row>
    <row r="4" spans="1:2" ht="33" customHeight="1" x14ac:dyDescent="0.25">
      <c r="A4" s="46" t="str">
        <f ca="1">VLOOKUP(B3,Catégories!A2:B49,2)</f>
        <v>équipements de la marque HOLOGIC</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24</v>
      </c>
    </row>
    <row r="4" spans="1:2" ht="33" customHeight="1" x14ac:dyDescent="0.25">
      <c r="A4" s="46" t="str">
        <f ca="1">VLOOKUP(B3,Catégories!A2:B49,2)</f>
        <v>équipements de la marque INTUITIVE SURGICAL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25</v>
      </c>
    </row>
    <row r="4" spans="1:2" ht="33" customHeight="1" x14ac:dyDescent="0.25">
      <c r="A4" s="46" t="str">
        <f ca="1">VLOOKUP(B3,Catégories!A2:B49,2)</f>
        <v>équipements de la marque KODAK</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26</v>
      </c>
    </row>
    <row r="4" spans="1:2" ht="33" customHeight="1" x14ac:dyDescent="0.25">
      <c r="A4" s="46" t="str">
        <f ca="1">VLOOKUP(B3,Catégories!A2:B49,2)</f>
        <v>équipements de la marque KONICA MINOLTA</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27</v>
      </c>
    </row>
    <row r="4" spans="1:2" ht="33" customHeight="1" x14ac:dyDescent="0.25">
      <c r="A4" s="46" t="str">
        <f ca="1">VLOOKUP(B3,Catégories!A2:B49,2)</f>
        <v>équipements de la marque MEDICARE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3" ht="32.25" customHeight="1" thickBot="1" x14ac:dyDescent="0.4">
      <c r="A1" s="11" t="s">
        <v>0</v>
      </c>
      <c r="B1" s="26"/>
      <c r="C1" s="31"/>
    </row>
    <row r="2" spans="1:3" ht="32.25" customHeight="1" x14ac:dyDescent="0.25"/>
    <row r="3" spans="1:3" ht="33" customHeight="1" x14ac:dyDescent="0.25">
      <c r="A3" s="21" t="s">
        <v>57</v>
      </c>
      <c r="B3" s="20">
        <f ca="1">_xlfn.SHEET()-2</f>
        <v>1</v>
      </c>
    </row>
    <row r="4" spans="1:3" ht="33" customHeight="1" x14ac:dyDescent="0.25">
      <c r="A4" s="46" t="str">
        <f ca="1">VLOOKUP(B3,Catégories!A2:B49,2)</f>
        <v>équipements de la marque AESCULAP</v>
      </c>
      <c r="B4" s="47"/>
    </row>
    <row r="6" spans="1:3" ht="15.75" x14ac:dyDescent="0.25">
      <c r="A6" s="3"/>
      <c r="B6" s="4"/>
    </row>
    <row r="7" spans="1:3" ht="31.5" x14ac:dyDescent="0.25">
      <c r="A7" s="6" t="s">
        <v>1</v>
      </c>
      <c r="B7" s="12" t="s">
        <v>61</v>
      </c>
    </row>
    <row r="8" spans="1:3" ht="15.75" x14ac:dyDescent="0.25">
      <c r="B8" s="1"/>
    </row>
    <row r="9" spans="1:3" ht="66" customHeight="1" x14ac:dyDescent="0.25">
      <c r="A9" s="5" t="s">
        <v>4</v>
      </c>
      <c r="B9" s="27"/>
    </row>
    <row r="10" spans="1:3" ht="15.75" x14ac:dyDescent="0.25">
      <c r="A10" s="2"/>
      <c r="B10" s="2"/>
    </row>
    <row r="11" spans="1:3" ht="71.25" customHeight="1" x14ac:dyDescent="0.25">
      <c r="A11" s="5" t="s">
        <v>69</v>
      </c>
      <c r="B11" s="27"/>
    </row>
    <row r="12" spans="1:3" ht="15.75" x14ac:dyDescent="0.25">
      <c r="A12" s="3"/>
      <c r="B12" s="4"/>
    </row>
    <row r="13" spans="1:3" ht="53.25" customHeight="1" x14ac:dyDescent="0.25">
      <c r="A13" s="5" t="s">
        <v>68</v>
      </c>
      <c r="B13" s="27"/>
    </row>
    <row r="15" spans="1:3"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28</v>
      </c>
    </row>
    <row r="4" spans="1:2" ht="33" customHeight="1" x14ac:dyDescent="0.25">
      <c r="A4" s="46" t="str">
        <f ca="1">VLOOKUP(B3,Catégories!A2:B49,2)</f>
        <v>équipements de la marque MINDRAY</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29</v>
      </c>
    </row>
    <row r="4" spans="1:2" ht="33" customHeight="1" x14ac:dyDescent="0.25">
      <c r="A4" s="46" t="str">
        <f ca="1">VLOOKUP(B3,Catégories!A2:B49,2)</f>
        <v>équipements de la marque OLYMPUS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30</v>
      </c>
    </row>
    <row r="4" spans="1:2" ht="33" customHeight="1" x14ac:dyDescent="0.25">
      <c r="A4" s="46" t="str">
        <f ca="1">VLOOKUP(B3,Catégories!A2:B49,2)</f>
        <v>équipements de la marque PENTAX</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31</v>
      </c>
    </row>
    <row r="4" spans="1:2" ht="33" customHeight="1" x14ac:dyDescent="0.25">
      <c r="A4" s="46" t="str">
        <f ca="1">VLOOKUP(B3,Catégories!A2:B49,2)</f>
        <v>équipements de la marque PETEL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32</v>
      </c>
    </row>
    <row r="4" spans="1:2" ht="33" customHeight="1" x14ac:dyDescent="0.25">
      <c r="A4" s="46" t="str">
        <f ca="1">VLOOKUP(B3,Catégories!A2:B49,2)</f>
        <v>équipements de la marque PHILIPS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33</v>
      </c>
    </row>
    <row r="4" spans="1:2" ht="33" customHeight="1" x14ac:dyDescent="0.25">
      <c r="A4" s="46" t="str">
        <f ca="1">VLOOKUP(B3,Catégories!A2:B49,2)</f>
        <v>équipements de la marque PRIMAX</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34</v>
      </c>
    </row>
    <row r="4" spans="1:2" ht="33" customHeight="1" x14ac:dyDescent="0.25">
      <c r="A4" s="46" t="str">
        <f ca="1">VLOOKUP(B3,Catégories!A2:B49,2)</f>
        <v>équipements de la marque SCHOLLY</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35</v>
      </c>
    </row>
    <row r="4" spans="1:2" ht="33" customHeight="1" x14ac:dyDescent="0.25">
      <c r="A4" s="46" t="str">
        <f ca="1">VLOOKUP(B3,Catégories!A2:B49,2)</f>
        <v>équipements de la marque SEDECAL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36</v>
      </c>
    </row>
    <row r="4" spans="1:2" ht="33" customHeight="1" x14ac:dyDescent="0.25">
      <c r="A4" s="46" t="str">
        <f ca="1">VLOOKUP(B3,Catégories!A2:B49,2)</f>
        <v>équipements de la marque SIEMENS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37</v>
      </c>
    </row>
    <row r="4" spans="1:2" ht="33" customHeight="1" x14ac:dyDescent="0.25">
      <c r="A4" s="46" t="str">
        <f ca="1">VLOOKUP(B3,Catégories!A2:B49,2)</f>
        <v>équipements de la marque SONOSCANNER</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2</v>
      </c>
    </row>
    <row r="4" spans="1:2" ht="33" customHeight="1" x14ac:dyDescent="0.25">
      <c r="A4" s="46" t="str">
        <f ca="1">VLOOKUP(B3,Catégories!A2:B49,2)</f>
        <v>équipements de la marque AGFA</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38</v>
      </c>
    </row>
    <row r="4" spans="1:2" ht="33" customHeight="1" x14ac:dyDescent="0.25">
      <c r="A4" s="46" t="str">
        <f ca="1">VLOOKUP(B3,Catégories!A2:B49,2)</f>
        <v>équipements de la marque SONOSCAPE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39</v>
      </c>
    </row>
    <row r="4" spans="1:2" ht="33" customHeight="1" x14ac:dyDescent="0.25">
      <c r="A4" s="46" t="str">
        <f ca="1">VLOOKUP(B3,Catégories!A2:B49,2)</f>
        <v>équipements de la marque STEPHANIX</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40</v>
      </c>
    </row>
    <row r="4" spans="1:2" ht="33" customHeight="1" x14ac:dyDescent="0.25">
      <c r="A4" s="46" t="str">
        <f ca="1">VLOOKUP(B3,Catégories!A2:B49,2)</f>
        <v>équipements de la marque STORZ</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41</v>
      </c>
    </row>
    <row r="4" spans="1:2" ht="33" customHeight="1" x14ac:dyDescent="0.25">
      <c r="A4" s="46" t="str">
        <f ca="1">VLOOKUP(B3,Catégories!A2:B49,2)</f>
        <v>équipements de la marque STRYKER</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42</v>
      </c>
    </row>
    <row r="4" spans="1:2" ht="33" customHeight="1" x14ac:dyDescent="0.25">
      <c r="A4" s="46" t="str">
        <f ca="1">VLOOKUP(B3,Catégories!A2:B49,2)</f>
        <v>équipements de la marque SUPERSONIC IMAGINE</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43</v>
      </c>
    </row>
    <row r="4" spans="1:2" ht="33" customHeight="1" x14ac:dyDescent="0.25">
      <c r="A4" s="46" t="str">
        <f ca="1">VLOOKUP(B3,Catégories!A2:B49,2)</f>
        <v>équipements de la marque THALES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44</v>
      </c>
    </row>
    <row r="4" spans="1:2" ht="33" customHeight="1" x14ac:dyDescent="0.25">
      <c r="A4" s="46" t="str">
        <f ca="1">VLOOKUP(B3,Catégories!A2:B49,2)</f>
        <v>équipements de la marque TOSHIBA</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45</v>
      </c>
    </row>
    <row r="4" spans="1:2" ht="33" customHeight="1" x14ac:dyDescent="0.25">
      <c r="A4" s="46" t="str">
        <f ca="1">VLOOKUP(B3,Catégories!A2:B49,2)</f>
        <v>équipements de la marque VERATHON MEDICAL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46</v>
      </c>
    </row>
    <row r="4" spans="1:2" ht="33" customHeight="1" x14ac:dyDescent="0.25">
      <c r="A4" s="46" t="str">
        <f ca="1">VLOOKUP(B3,Catégories!A2:B49,2)</f>
        <v>équipements de la marque WOLF</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47</v>
      </c>
    </row>
    <row r="4" spans="1:2" ht="33" customHeight="1" x14ac:dyDescent="0.25">
      <c r="A4" s="46" t="str">
        <f ca="1">VLOOKUP(B3,Catégories!A2:B49,2)</f>
        <v>équipements de la marque ZIEHM</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B1" sqref="B1"/>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3</v>
      </c>
    </row>
    <row r="4" spans="1:2" ht="33" customHeight="1" x14ac:dyDescent="0.25">
      <c r="A4" s="46" t="str">
        <f ca="1">VLOOKUP(B3,Catégories!A2:B49,2)</f>
        <v>équipements de la marque AIRCRAFT MEDICAL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48</v>
      </c>
    </row>
    <row r="4" spans="1:2" ht="33" customHeight="1" x14ac:dyDescent="0.25">
      <c r="A4" s="46" t="str">
        <f ca="1">VLOOKUP(B3,Catégories!A2:B49,2)</f>
        <v>CQE réglementaires</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67</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B1" sqref="B1"/>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4</v>
      </c>
    </row>
    <row r="4" spans="1:2" ht="33" customHeight="1" x14ac:dyDescent="0.25">
      <c r="A4" s="46" t="str">
        <f ca="1">VLOOKUP(B3,Catégories!A2:B49,2)</f>
        <v>équipements de la marque ARTHREX</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8" t="s">
        <v>57</v>
      </c>
      <c r="B3" s="20">
        <f ca="1">_xlfn.SHEET()-2</f>
        <v>5</v>
      </c>
    </row>
    <row r="4" spans="1:2" ht="33" customHeight="1" x14ac:dyDescent="0.25">
      <c r="A4" s="48" t="str">
        <f ca="1">VLOOKUP(B3,Catégories!A2:B49,2)</f>
        <v>équipements de la marque ASAP</v>
      </c>
      <c r="B4" s="49"/>
    </row>
    <row r="5" spans="1:2" x14ac:dyDescent="0.25">
      <c r="A5" s="29"/>
      <c r="B5" s="29"/>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6</v>
      </c>
    </row>
    <row r="4" spans="1:2" ht="33" customHeight="1" x14ac:dyDescent="0.25">
      <c r="A4" s="46" t="str">
        <f ca="1">VLOOKUP(B3,Catégories!A2:B49,2)</f>
        <v>équipements de la marque ATYS MEDICAL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Normal="100" zoomScaleSheetLayoutView="85" workbookViewId="0">
      <selection activeCell="A15" sqref="A15"/>
    </sheetView>
  </sheetViews>
  <sheetFormatPr baseColWidth="10" defaultColWidth="9.140625" defaultRowHeight="15" x14ac:dyDescent="0.25"/>
  <cols>
    <col min="1" max="1" width="132.42578125" customWidth="1"/>
    <col min="2" max="2" width="88.85546875" customWidth="1"/>
    <col min="3" max="3" width="18" customWidth="1"/>
  </cols>
  <sheetData>
    <row r="1" spans="1:2" ht="32.25" customHeight="1" thickBot="1" x14ac:dyDescent="0.3">
      <c r="A1" s="11" t="s">
        <v>0</v>
      </c>
      <c r="B1" s="26"/>
    </row>
    <row r="2" spans="1:2" ht="32.25" customHeight="1" x14ac:dyDescent="0.25"/>
    <row r="3" spans="1:2" ht="33" customHeight="1" x14ac:dyDescent="0.25">
      <c r="A3" s="21" t="s">
        <v>57</v>
      </c>
      <c r="B3" s="20">
        <f ca="1">_xlfn.SHEET()-2</f>
        <v>7</v>
      </c>
    </row>
    <row r="4" spans="1:2" ht="33" customHeight="1" x14ac:dyDescent="0.25">
      <c r="A4" s="46" t="str">
        <f ca="1">VLOOKUP(B3,Catégories!A2:B49,2)</f>
        <v>équipements de la marque BK MEDICAL</v>
      </c>
      <c r="B4" s="47"/>
    </row>
    <row r="6" spans="1:2" ht="15.75" x14ac:dyDescent="0.25">
      <c r="A6" s="3"/>
      <c r="B6" s="4"/>
    </row>
    <row r="7" spans="1:2" ht="31.5" x14ac:dyDescent="0.25">
      <c r="A7" s="6" t="s">
        <v>1</v>
      </c>
      <c r="B7" s="12" t="s">
        <v>61</v>
      </c>
    </row>
    <row r="8" spans="1:2" ht="15.75" x14ac:dyDescent="0.25">
      <c r="B8" s="1"/>
    </row>
    <row r="9" spans="1:2" ht="66" customHeight="1" x14ac:dyDescent="0.25">
      <c r="A9" s="5" t="s">
        <v>4</v>
      </c>
      <c r="B9" s="27"/>
    </row>
    <row r="10" spans="1:2" ht="15.75" x14ac:dyDescent="0.25">
      <c r="A10" s="2"/>
      <c r="B10" s="2"/>
    </row>
    <row r="11" spans="1:2" ht="71.25" customHeight="1" x14ac:dyDescent="0.25">
      <c r="A11" s="5" t="s">
        <v>5</v>
      </c>
      <c r="B11" s="27"/>
    </row>
    <row r="12" spans="1:2" ht="15.75" x14ac:dyDescent="0.25">
      <c r="A12" s="3"/>
      <c r="B12" s="4"/>
    </row>
    <row r="13" spans="1:2" ht="53.25" customHeight="1" x14ac:dyDescent="0.25">
      <c r="A13" s="5" t="s">
        <v>66</v>
      </c>
      <c r="B13" s="27"/>
    </row>
    <row r="15" spans="1:2" x14ac:dyDescent="0.25">
      <c r="A15" s="35" t="str">
        <f xml:space="preserve"> HYPERLINK( "#INSTRUCTION!A$14", "Retour à l'onglet INSTRUCTION" )</f>
        <v>Retour à l'onglet INSTRUCTION</v>
      </c>
    </row>
  </sheetData>
  <mergeCells count="1">
    <mergeCell ref="A4:B4"/>
  </mergeCells>
  <pageMargins left="0.7" right="0.7" top="0.75" bottom="0.75" header="0.3" footer="0.3"/>
  <pageSetup paperSize="9" scale="3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50</vt:i4>
      </vt:variant>
    </vt:vector>
  </HeadingPairs>
  <TitlesOfParts>
    <vt:vector size="50" baseType="lpstr">
      <vt:lpstr>Catégories</vt:lpstr>
      <vt:lpstr>INSTRUCTION</vt:lpstr>
      <vt:lpstr>CAT1</vt:lpstr>
      <vt:lpstr>CAT2</vt:lpstr>
      <vt:lpstr>CAT3</vt:lpstr>
      <vt:lpstr>CAT4</vt:lpstr>
      <vt:lpstr>CAT5</vt:lpstr>
      <vt:lpstr>CAT6</vt:lpstr>
      <vt:lpstr>CAT7</vt:lpstr>
      <vt:lpstr>CAT8</vt:lpstr>
      <vt:lpstr>CAT9</vt:lpstr>
      <vt:lpstr>CAT10</vt:lpstr>
      <vt:lpstr>CAT11</vt:lpstr>
      <vt:lpstr>CAT12</vt:lpstr>
      <vt:lpstr>CAT13</vt:lpstr>
      <vt:lpstr>CAT14</vt:lpstr>
      <vt:lpstr>CAT15</vt:lpstr>
      <vt:lpstr>CAT16</vt:lpstr>
      <vt:lpstr>CAT17</vt:lpstr>
      <vt:lpstr>CAT18</vt:lpstr>
      <vt:lpstr>CAT19</vt:lpstr>
      <vt:lpstr>CAT20</vt:lpstr>
      <vt:lpstr>CAT21</vt:lpstr>
      <vt:lpstr>CAT22</vt:lpstr>
      <vt:lpstr>CAT23</vt:lpstr>
      <vt:lpstr>CAT24</vt:lpstr>
      <vt:lpstr>CAT25</vt:lpstr>
      <vt:lpstr>CAT26</vt:lpstr>
      <vt:lpstr>CAT27</vt:lpstr>
      <vt:lpstr>CAT28</vt:lpstr>
      <vt:lpstr>CAT29</vt:lpstr>
      <vt:lpstr>CAT30</vt:lpstr>
      <vt:lpstr>CAT31</vt:lpstr>
      <vt:lpstr>CAT32</vt:lpstr>
      <vt:lpstr>CAT33</vt:lpstr>
      <vt:lpstr>CAT34</vt:lpstr>
      <vt:lpstr>CAT35</vt:lpstr>
      <vt:lpstr>CAT36</vt:lpstr>
      <vt:lpstr>CAT37</vt:lpstr>
      <vt:lpstr>CAT38</vt:lpstr>
      <vt:lpstr>CAT39</vt:lpstr>
      <vt:lpstr>CAT40</vt:lpstr>
      <vt:lpstr>CAT41</vt:lpstr>
      <vt:lpstr>CAT42</vt:lpstr>
      <vt:lpstr>CAT43</vt:lpstr>
      <vt:lpstr>CAT44</vt:lpstr>
      <vt:lpstr>CAT45</vt:lpstr>
      <vt:lpstr>CAT46</vt:lpstr>
      <vt:lpstr>CAT47</vt:lpstr>
      <vt:lpstr>CAT48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2024-07-10T13:16:34Z</dcterms:modified>
</cp:coreProperties>
</file>